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0" windowWidth="17400" windowHeight="1189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Titles" localSheetId="0">Лист1!$6:$7</definedName>
    <definedName name="_xlnm.Print_Area" localSheetId="0">Лист1!$A$1:$G$106</definedName>
  </definedNames>
  <calcPr calcId="145621"/>
</workbook>
</file>

<file path=xl/calcChain.xml><?xml version="1.0" encoding="utf-8"?>
<calcChain xmlns="http://schemas.openxmlformats.org/spreadsheetml/2006/main">
  <c r="F60" i="1" l="1"/>
  <c r="F52" i="1" s="1"/>
  <c r="F53" i="1" s="1"/>
  <c r="F71" i="1"/>
  <c r="E105" i="1" l="1"/>
  <c r="E102" i="1"/>
  <c r="E98" i="1"/>
  <c r="E95" i="1"/>
  <c r="E92" i="1"/>
  <c r="E79" i="1"/>
  <c r="E78" i="1"/>
  <c r="E84" i="1" s="1"/>
  <c r="E74" i="1"/>
  <c r="E72" i="1"/>
  <c r="E71" i="1"/>
  <c r="E53" i="1"/>
  <c r="E52" i="1"/>
  <c r="E31" i="1"/>
  <c r="E27" i="1"/>
  <c r="E25" i="1"/>
  <c r="E21" i="1"/>
  <c r="E22" i="1" s="1"/>
  <c r="E19" i="1"/>
  <c r="E16" i="1"/>
  <c r="E15" i="1"/>
  <c r="E14" i="1"/>
  <c r="E13" i="1"/>
  <c r="E11" i="1"/>
  <c r="E10" i="1"/>
  <c r="F105" i="1" l="1"/>
  <c r="F102" i="1"/>
  <c r="F98" i="1"/>
  <c r="F95" i="1"/>
  <c r="F92" i="1"/>
  <c r="F91" i="1"/>
  <c r="F74" i="1"/>
  <c r="F72" i="1"/>
  <c r="F31" i="1"/>
  <c r="F27" i="1"/>
  <c r="F25" i="1"/>
  <c r="F21" i="1"/>
  <c r="F22" i="1" s="1"/>
  <c r="F19" i="1"/>
  <c r="F15" i="1"/>
  <c r="F14" i="1"/>
  <c r="F13" i="1"/>
  <c r="F16" i="1" s="1"/>
  <c r="F10" i="1"/>
  <c r="G104" i="1" l="1"/>
  <c r="G101" i="1"/>
  <c r="G88" i="1"/>
  <c r="G89" i="1"/>
  <c r="G90" i="1"/>
  <c r="G93" i="1"/>
  <c r="G94" i="1"/>
  <c r="G96" i="1"/>
  <c r="G97" i="1"/>
  <c r="G99" i="1"/>
  <c r="G87" i="1"/>
  <c r="G79" i="1"/>
  <c r="G80" i="1"/>
  <c r="G81" i="1"/>
  <c r="G82" i="1"/>
  <c r="G83" i="1"/>
  <c r="G85" i="1"/>
  <c r="G78" i="1"/>
  <c r="G75" i="1"/>
  <c r="G76" i="1"/>
  <c r="G70" i="1"/>
  <c r="G71" i="1"/>
  <c r="G69" i="1"/>
  <c r="G56" i="1"/>
  <c r="G57" i="1"/>
  <c r="G62" i="1"/>
  <c r="G63" i="1"/>
  <c r="G64" i="1"/>
  <c r="G65" i="1"/>
  <c r="G66" i="1"/>
  <c r="G67" i="1"/>
  <c r="G50" i="1"/>
  <c r="G49" i="1"/>
  <c r="G47" i="1"/>
  <c r="G45" i="1"/>
  <c r="G24" i="1"/>
  <c r="G26" i="1"/>
  <c r="G30" i="1"/>
  <c r="G12" i="1"/>
  <c r="G13" i="1"/>
  <c r="G15" i="1"/>
  <c r="G17" i="1"/>
  <c r="G18" i="1"/>
  <c r="G9" i="1"/>
  <c r="C79" i="1" l="1"/>
  <c r="C78" i="1" s="1"/>
  <c r="C84" i="1" s="1"/>
  <c r="C57" i="1"/>
  <c r="C52" i="1" s="1"/>
  <c r="G52" i="1"/>
  <c r="G60" i="1"/>
  <c r="C60" i="1"/>
  <c r="C92" i="1"/>
  <c r="G74" i="1"/>
  <c r="C74" i="1"/>
  <c r="G21" i="1" l="1"/>
  <c r="C21" i="1"/>
  <c r="G14" i="1"/>
  <c r="C14" i="1"/>
  <c r="G19" i="1"/>
  <c r="C19" i="1"/>
  <c r="C15" i="1"/>
  <c r="C13" i="1"/>
  <c r="C16" i="1" s="1"/>
  <c r="G10" i="1"/>
  <c r="C10" i="1"/>
  <c r="G11" i="1"/>
  <c r="C11" i="1"/>
  <c r="G16" i="1" l="1"/>
</calcChain>
</file>

<file path=xl/comments1.xml><?xml version="1.0" encoding="utf-8"?>
<comments xmlns="http://schemas.openxmlformats.org/spreadsheetml/2006/main">
  <authors>
    <author>user</author>
  </authors>
  <commentList>
    <comment ref="E4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 очередь Готика строит возле церкви приблизительно 2800</t>
        </r>
      </text>
    </comment>
    <comment ref="F4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 очередь Готика строит возле церкви приблизительно 2800</t>
        </r>
      </text>
    </comment>
  </commentList>
</comments>
</file>

<file path=xl/sharedStrings.xml><?xml version="1.0" encoding="utf-8"?>
<sst xmlns="http://schemas.openxmlformats.org/spreadsheetml/2006/main" count="180" uniqueCount="120">
  <si>
    <t>в том числе:</t>
  </si>
  <si>
    <t>тыс. тонн</t>
  </si>
  <si>
    <t>Портландцемент, цемент глиноземистый, цемент шлаковый и аналогичные цементы гидравлические</t>
  </si>
  <si>
    <t>Объем работ, выполненных по виду экономической деятельности "Строительство" (Раздел F)</t>
  </si>
  <si>
    <t>Индекс производства по виду деятельности "Строительство" (Раздел F)</t>
  </si>
  <si>
    <t>% к предыдущему году в сопоставимых ценах</t>
  </si>
  <si>
    <t>%</t>
  </si>
  <si>
    <t>Оборот розничной торговли</t>
  </si>
  <si>
    <t>Индекс-дефлятор оборота розничной торговли</t>
  </si>
  <si>
    <t>Объем платных услуг населению</t>
  </si>
  <si>
    <t>Индекс-дефлятор объема платных услуг</t>
  </si>
  <si>
    <t>единиц</t>
  </si>
  <si>
    <t>Индекс физического объема</t>
  </si>
  <si>
    <t>Привлеченные средства</t>
  </si>
  <si>
    <t>Показатели</t>
  </si>
  <si>
    <t>Единица измерения</t>
  </si>
  <si>
    <t>отчет</t>
  </si>
  <si>
    <t>оценка</t>
  </si>
  <si>
    <t>1. Население</t>
  </si>
  <si>
    <t>тыс.чел.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</si>
  <si>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</si>
  <si>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</si>
  <si>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</si>
  <si>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</si>
  <si>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</si>
  <si>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</si>
  <si>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</si>
  <si>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на 1000 человек населения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</si>
  <si>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</si>
  <si>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</si>
  <si>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</si>
  <si>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Число прибывших на территорию МО</t>
  </si>
  <si>
    <t>в % к предыдущему году</t>
  </si>
  <si>
    <t xml:space="preserve">Число выбывших с территории МО </t>
  </si>
  <si>
    <t>2. Промышленное производство</t>
  </si>
  <si>
    <t>Объем отгруженных товаров собственного производства, выполненных работ и услуг собственными силами предприятий по всем видам экономической деятельности</t>
  </si>
  <si>
    <t xml:space="preserve">тыс. руб. в ценах соответствующих лет </t>
  </si>
  <si>
    <t xml:space="preserve">в % к предыдущему году </t>
  </si>
  <si>
    <t>в % к предыдущему году в сопоставимых ценах</t>
  </si>
  <si>
    <t>Продукция сельского хозяйства в хозяйствах всех категорий</t>
  </si>
  <si>
    <t>3. Сельское хозяйство</t>
  </si>
  <si>
    <t>км</t>
  </si>
  <si>
    <t>Протяженность автомобильных дорог общего пользования с твердым покрытием</t>
  </si>
  <si>
    <t>Протяженность автомобильных дорог общего пользования местного значения</t>
  </si>
  <si>
    <t>Собственные средства предприятий</t>
  </si>
  <si>
    <t>тыс. рублей в ценах соответствующих лет</t>
  </si>
  <si>
    <t>из них:</t>
  </si>
  <si>
    <t xml:space="preserve">    кредиты банков</t>
  </si>
  <si>
    <t xml:space="preserve">    бюджетные средства</t>
  </si>
  <si>
    <t xml:space="preserve">    в том числе:</t>
  </si>
  <si>
    <t xml:space="preserve">    из федерального бюджета</t>
  </si>
  <si>
    <t xml:space="preserve">    из бюджета муниципальных образований</t>
  </si>
  <si>
    <t>Стоимость основных фондов по полной учетной стоимости на конец года</t>
  </si>
  <si>
    <t xml:space="preserve">Ввод в действие новых основных фондов </t>
  </si>
  <si>
    <t>Степень износа основных фондов (по полной учетной стоимости, на конец года)</t>
  </si>
  <si>
    <t>человек</t>
  </si>
  <si>
    <t xml:space="preserve">    в том числе: прибыль прибыльных предприятий</t>
  </si>
  <si>
    <t>Численность занятых в экономике  (среднегодовая) - всего</t>
  </si>
  <si>
    <t>Фонд начисленной заработной платы всех работников (полный круг предприятий)</t>
  </si>
  <si>
    <t>Среднемесячная номинальная начисленная заработная плата одного работника по полному кругу предприятий</t>
  </si>
  <si>
    <t>рублей</t>
  </si>
  <si>
    <t>Среднемесячная номинальная начисленная заработная плата одного работника по крупным и средним предприятиям</t>
  </si>
  <si>
    <t>Величина прожиточного минимума в среднем на душу населения в месяц</t>
  </si>
  <si>
    <t>Индекс физического объема оборота розничной торговли</t>
  </si>
  <si>
    <t>Индекс физического объема платных услуг населению</t>
  </si>
  <si>
    <t>Коэффициент естественного прироста (+), убыли (-) населения</t>
  </si>
  <si>
    <t>Объем инвестиций в основной капитал за счет всех источников финансирования  - всего</t>
  </si>
  <si>
    <t xml:space="preserve">    из бюджета субъекта федерации</t>
  </si>
  <si>
    <t xml:space="preserve">тыс. рублей в ценах соответствующих лет </t>
  </si>
  <si>
    <t>Прибыль (убыток) - сальдо по крупным и средним предприятиям</t>
  </si>
  <si>
    <t>Среднесписочная численность работников предприятий и организаций - всего (по полному кругу предприятий)</t>
  </si>
  <si>
    <t>Инвестиции в основной капитал по источникам финансирования</t>
  </si>
  <si>
    <t xml:space="preserve">    в том числе: убыток убыточных предприятий</t>
  </si>
  <si>
    <t>Объем отгруженных товаров собственного производства, выполненных работ и услуг собственными силами - РАЗДЕЛ В: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</si>
  <si>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С: 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</si>
  <si>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</si>
  <si>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Е: Водоснабжение; водоотведение, организация сбора и утилизации отходов, деятельность по ликвидации загрязнений</t>
  </si>
  <si>
    <t>Численность безработных, раcсчитанная по методологии МОТ</t>
  </si>
  <si>
    <t>Численность населения (в среднегодовом исчислении)</t>
  </si>
  <si>
    <t>Численность  населения трудоспособного возраста</t>
  </si>
  <si>
    <t>Численность населения старше трудоспособного возраста</t>
  </si>
  <si>
    <t>Суммарный коэффициент рождаемости</t>
  </si>
  <si>
    <t>число детей на 1 женщину</t>
  </si>
  <si>
    <t>Миграционный прирост (убыль)</t>
  </si>
  <si>
    <t>Численность безработных, зарегистрированных в службах занятости (на конец года)</t>
  </si>
  <si>
    <t>Уровень зарегистрированной безработицы (на конец года)</t>
  </si>
  <si>
    <t>% к раб. силе</t>
  </si>
  <si>
    <t>индекс производства продукции растиниеводства</t>
  </si>
  <si>
    <t>Производство продукции растиниеводства</t>
  </si>
  <si>
    <t xml:space="preserve"> Производство продукции животноводства</t>
  </si>
  <si>
    <t>индекс производства продукции животноводства</t>
  </si>
  <si>
    <t>Уровень общей безработицы</t>
  </si>
  <si>
    <t>Численность рабочей силы</t>
  </si>
  <si>
    <t>Индекс-дефлятор</t>
  </si>
  <si>
    <t xml:space="preserve">% к предыдущему году </t>
  </si>
  <si>
    <t>тыс. рублей</t>
  </si>
  <si>
    <t>Налоговые и неналоговые доходы, всего</t>
  </si>
  <si>
    <t>Неналоговые доходы</t>
  </si>
  <si>
    <t xml:space="preserve">Налоговые доходы </t>
  </si>
  <si>
    <t>Безвозмездные поступления</t>
  </si>
  <si>
    <t>4. Строительство</t>
  </si>
  <si>
    <t>Ввод в действие жилых домов</t>
  </si>
  <si>
    <t>тыс. кв. м в общей площади</t>
  </si>
  <si>
    <t xml:space="preserve">5. Производство важнейших видов продукции в натуральном выражении </t>
  </si>
  <si>
    <t>6. Транспорт</t>
  </si>
  <si>
    <t>7. Инвестиции</t>
  </si>
  <si>
    <t>8. Малое и среднее предпринимательство, включая микропредприятия</t>
  </si>
  <si>
    <t>9. Финансы</t>
  </si>
  <si>
    <t>11. Труд и занятость</t>
  </si>
  <si>
    <t>12. Рынок товаров и услуг</t>
  </si>
  <si>
    <t>Расходы бюджета муниципального района (городского округа)всего</t>
  </si>
  <si>
    <t xml:space="preserve">Дефицит (-), профицит (+) бюджета </t>
  </si>
  <si>
    <t xml:space="preserve">млн. руб. в ценах соответствующих лет </t>
  </si>
  <si>
    <t>млн. руб.</t>
  </si>
  <si>
    <t>10. Бюджет городского округа</t>
  </si>
  <si>
    <t>Доходы бюджета городского округа</t>
  </si>
  <si>
    <t>Государственный долг городского округа</t>
  </si>
  <si>
    <t xml:space="preserve">факт </t>
  </si>
  <si>
    <t>% исполнения</t>
  </si>
  <si>
    <t>Сведения о прогнозируемых и фактических значениях показателей социально-экономического развития муниципального образования городской округ город Фокино Брянской области за 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</si>
</sst>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"/>
    <numFmt numFmtId="166" formatCode="0.0"/>
    <numFmt numFmtId="167" formatCode="#,##0.0000"/>
  </numFmts>
  <fonts count="14" x14ac:knownFonts="1"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Arial Cyr"/>
      <charset val="204"/>
    </font>
    <font>
      <sz val="8"/>
      <name val="Arial Cyr"/>
      <charset val="204"/>
    </font>
    <font>
      <b/>
      <sz val="16"/>
      <color rgb="FFFF0000"/>
      <name val="Arial Cyr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1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Continuous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 shrinkToFit="1"/>
    </xf>
    <xf numFmtId="0" fontId="2" fillId="2" borderId="1" xfId="0" applyFont="1" applyFill="1" applyBorder="1" applyAlignment="1">
      <alignment horizontal="left" vertical="center" wrapText="1" shrinkToFit="1"/>
    </xf>
    <xf numFmtId="0" fontId="1" fillId="3" borderId="1" xfId="0" applyFont="1" applyFill="1" applyBorder="1" applyAlignment="1" applyProtection="1">
      <alignment horizontal="left" vertical="center" wrapText="1" shrinkToFit="1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left" vertical="center" wrapText="1" shrinkToFit="1"/>
    </xf>
    <xf numFmtId="0" fontId="2" fillId="4" borderId="1" xfId="0" applyFont="1" applyFill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 shrinkToFi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2" fontId="2" fillId="4" borderId="1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right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 applyProtection="1">
      <alignment horizontal="center" vertical="center" wrapText="1"/>
    </xf>
    <xf numFmtId="16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>
      <alignment horizontal="center" vertical="center" wrapText="1" shrinkToFit="1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Continuous" vertical="center" wrapText="1"/>
    </xf>
    <xf numFmtId="4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5;&#1056;&#1054;&#1043;&#1053;&#1054;&#1047;%20&#1057;&#1054;&#1062;-&#1069;&#1050;&#1054;&#1053;&#1054;&#1052;&#1048;&#1063;&#1045;&#1057;&#1050;&#1054;&#1043;&#1054;%20&#1056;&#1040;&#1047;&#1042;&#1048;&#1058;&#1048;&#1071;/&#1055;&#1056;&#1054;&#1043;&#1053;&#1054;&#1047;%202019-2021&#1075;/&#1055;&#1056;&#1054;&#1043;&#1053;&#1054;&#1047;%20&#1087;&#1086;%20&#1084;&#1086;&#1085;&#1086;&#1075;&#1086;&#1088;&#1086;&#1076;&#1072;&#1084;%20&#1076;&#1086;%202021&#1075;/&#1060;&#1086;&#1088;&#1084;&#1072;%202&#1055;_&#1052;&#1086;&#1085;&#1086;&#1075;&#1086;&#1088;&#1086;&#1076;&#1072;%20(2019-2021&#1075;)%20&#1079;&#1072;&#1087;&#1086;&#1083;&#1085;&#1077;&#1085;&#1085;&#1072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95">
          <cell r="G95">
            <v>25338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G106"/>
  <sheetViews>
    <sheetView tabSelected="1" view="pageBreakPreview" zoomScale="80" zoomScaleNormal="70" zoomScaleSheetLayoutView="80" workbookViewId="0">
      <pane ySplit="7" topLeftCell="A34" activePane="bottomLeft" state="frozen"/>
      <selection pane="bottomLeft" activeCell="B43" sqref="B43"/>
    </sheetView>
  </sheetViews>
  <sheetFormatPr defaultRowHeight="18" x14ac:dyDescent="0.25"/>
  <cols>
    <col min="1" max="1" width="78.5703125" customWidth="1"/>
    <col min="2" max="2" width="41.28515625" customWidth="1"/>
    <col min="3" max="3" width="5.7109375" hidden="1" customWidth="1"/>
    <col min="4" max="4" width="0.140625" customWidth="1"/>
    <col min="5" max="5" width="15.140625" bestFit="1" customWidth="1"/>
    <col min="6" max="6" width="15.140625" customWidth="1"/>
    <col min="7" max="7" width="12.5703125" style="39" customWidth="1"/>
  </cols>
  <sheetData>
    <row r="2" spans="1:7" ht="20.25" x14ac:dyDescent="0.25">
      <c r="A2" s="55"/>
      <c r="B2" s="55"/>
      <c r="C2" s="55"/>
      <c r="D2" s="55"/>
      <c r="E2" s="55"/>
      <c r="F2" s="55"/>
    </row>
    <row r="3" spans="1:7" ht="57.75" customHeight="1" x14ac:dyDescent="0.25">
      <c r="A3" s="56" t="s">
        <v>119</v>
      </c>
      <c r="B3" s="56"/>
      <c r="C3" s="56"/>
      <c r="D3" s="56"/>
      <c r="E3" s="56"/>
      <c r="F3" s="56"/>
    </row>
    <row r="4" spans="1:7" ht="20.25" x14ac:dyDescent="0.25">
      <c r="A4" s="58"/>
      <c r="B4" s="58"/>
      <c r="C4" s="58"/>
      <c r="D4" s="58"/>
      <c r="E4" s="58"/>
      <c r="F4" s="58"/>
    </row>
    <row r="6" spans="1:7" ht="93.75" x14ac:dyDescent="0.2">
      <c r="A6" s="57" t="s">
        <v>14</v>
      </c>
      <c r="B6" s="57" t="s">
        <v>15</v>
      </c>
      <c r="C6" s="1" t="s">
        <v>16</v>
      </c>
      <c r="D6" s="2" t="s">
        <v>16</v>
      </c>
      <c r="E6" s="2" t="s">
        <v>17</v>
      </c>
      <c r="F6" s="37" t="s">
        <v>117</v>
      </c>
      <c r="G6" s="40" t="s">
        <v>118</v>
      </c>
    </row>
    <row r="7" spans="1:7" ht="18.75" x14ac:dyDescent="0.2">
      <c r="A7" s="57"/>
      <c r="B7" s="57"/>
      <c r="C7" s="35">
        <v>2016</v>
      </c>
      <c r="D7" s="35">
        <v>2018</v>
      </c>
      <c r="E7" s="35">
        <v>2021</v>
      </c>
      <c r="F7" s="36">
        <v>2021</v>
      </c>
      <c r="G7" s="40"/>
    </row>
    <row r="8" spans="1:7" ht="18.75" x14ac:dyDescent="0.2">
      <c r="A8" s="12" t="s">
        <v>18</v>
      </c>
      <c r="B8" s="13"/>
      <c r="C8" s="13"/>
      <c r="D8" s="14"/>
      <c r="E8" s="14"/>
      <c r="F8" s="38"/>
      <c r="G8" s="41"/>
    </row>
    <row r="9" spans="1:7" ht="18.75" x14ac:dyDescent="0.2">
      <c r="A9" s="10" t="s">
        <v>78</v>
      </c>
      <c r="B9" s="3" t="s">
        <v>19</v>
      </c>
      <c r="C9" s="21">
        <v>13.103999999999999</v>
      </c>
      <c r="D9" s="8">
        <v>12.878</v>
      </c>
      <c r="E9" s="27">
        <v>12.7</v>
      </c>
      <c r="F9" s="27">
        <v>12.7</v>
      </c>
      <c r="G9" s="34">
        <f>F9/E9*100</f>
        <v>100</v>
      </c>
    </row>
    <row r="10" spans="1:7" ht="18.75" x14ac:dyDescent="0.2">
      <c r="A10" s="10" t="s">
        <v>79</v>
      </c>
      <c r="B10" s="3" t="s">
        <v>19</v>
      </c>
      <c r="C10" s="21">
        <f>C9*56.7%</f>
        <v>7.4299680000000006</v>
      </c>
      <c r="D10" s="21">
        <v>7.2631919999999992</v>
      </c>
      <c r="E10" s="21">
        <f t="shared" ref="E10" si="0">E9*56.4%</f>
        <v>7.1627999999999989</v>
      </c>
      <c r="F10" s="21">
        <f t="shared" ref="F10" si="1">F9*56.4%</f>
        <v>7.1627999999999989</v>
      </c>
      <c r="G10" s="34">
        <f t="shared" ref="G10:G30" si="2">F10/E10*100</f>
        <v>100</v>
      </c>
    </row>
    <row r="11" spans="1:7" ht="18.75" x14ac:dyDescent="0.2">
      <c r="A11" s="10" t="s">
        <v>80</v>
      </c>
      <c r="B11" s="3" t="s">
        <v>19</v>
      </c>
      <c r="C11" s="21">
        <f>C9*28.6%</f>
        <v>3.7477440000000004</v>
      </c>
      <c r="D11" s="21">
        <v>3.7088640000000006</v>
      </c>
      <c r="E11" s="21">
        <f t="shared" ref="E11" si="3">E9*28.8%</f>
        <v>3.6576000000000004</v>
      </c>
      <c r="F11" s="21">
        <v>3.53</v>
      </c>
      <c r="G11" s="34">
        <f t="shared" si="2"/>
        <v>96.511373578302695</v>
      </c>
    </row>
    <row r="12" spans="1:7" ht="18.75" x14ac:dyDescent="0.2">
      <c r="A12" s="10" t="s">
        <v>21</v>
      </c>
      <c r="B12" s="3" t="s">
        <v>22</v>
      </c>
      <c r="C12" s="21">
        <v>70</v>
      </c>
      <c r="D12" s="4">
        <v>70</v>
      </c>
      <c r="E12" s="4">
        <v>70</v>
      </c>
      <c r="F12" s="4">
        <v>70</v>
      </c>
      <c r="G12" s="34">
        <f t="shared" si="2"/>
        <v>100</v>
      </c>
    </row>
    <row r="13" spans="1:7" ht="62.25" customHeight="1" x14ac:dyDescent="0.2">
      <c r="A13" s="10" t="s">
        <v>23</v>
      </c>
      <c r="B13" s="3" t="s">
        <v>24</v>
      </c>
      <c r="C13" s="26">
        <f>0.096/C9*1000</f>
        <v>7.3260073260073266</v>
      </c>
      <c r="D13" s="26">
        <v>8.6970026401615161</v>
      </c>
      <c r="E13" s="26">
        <f t="shared" ref="E13" si="4">0.08/E9*1000</f>
        <v>6.2992125984251972</v>
      </c>
      <c r="F13" s="26">
        <f>0.077/F9*1000</f>
        <v>6.0629921259842519</v>
      </c>
      <c r="G13" s="34">
        <f t="shared" si="2"/>
        <v>96.249999999999986</v>
      </c>
    </row>
    <row r="14" spans="1:7" ht="18.75" x14ac:dyDescent="0.2">
      <c r="A14" s="10" t="s">
        <v>81</v>
      </c>
      <c r="B14" s="3" t="s">
        <v>82</v>
      </c>
      <c r="C14" s="26">
        <f>7.106/C9*1000</f>
        <v>542.27716727716734</v>
      </c>
      <c r="D14" s="26">
        <v>547.75586271160114</v>
      </c>
      <c r="E14" s="26">
        <f t="shared" ref="E14" si="5">7.05/E9*1000</f>
        <v>555.11811023622045</v>
      </c>
      <c r="F14" s="26">
        <f t="shared" ref="F14" si="6">7.05/F9*1000</f>
        <v>555.11811023622045</v>
      </c>
      <c r="G14" s="34">
        <f t="shared" si="2"/>
        <v>100</v>
      </c>
    </row>
    <row r="15" spans="1:7" ht="70.5" customHeight="1" x14ac:dyDescent="0.2">
      <c r="A15" s="10" t="s">
        <v>25</v>
      </c>
      <c r="B15" s="3" t="s">
        <v>26</v>
      </c>
      <c r="C15" s="26">
        <f>0.21/C9*1000</f>
        <v>16.025641025641029</v>
      </c>
      <c r="D15" s="26">
        <v>13.74437024382668</v>
      </c>
      <c r="E15" s="26">
        <f>0.22/E9*1000</f>
        <v>17.322834645669293</v>
      </c>
      <c r="F15" s="26">
        <f>0.255/F9*1000</f>
        <v>20.078740157480318</v>
      </c>
      <c r="G15" s="34">
        <f t="shared" si="2"/>
        <v>115.90909090909092</v>
      </c>
    </row>
    <row r="16" spans="1:7" ht="18.75" x14ac:dyDescent="0.2">
      <c r="A16" s="10" t="s">
        <v>65</v>
      </c>
      <c r="B16" s="3" t="s">
        <v>27</v>
      </c>
      <c r="C16" s="26">
        <f>C13-C15</f>
        <v>-8.6996336996337025</v>
      </c>
      <c r="D16" s="26">
        <v>-5.0473676036651636</v>
      </c>
      <c r="E16" s="26">
        <f t="shared" ref="E16" si="7">E13-E15</f>
        <v>-11.023622047244096</v>
      </c>
      <c r="F16" s="26">
        <f t="shared" ref="F16" si="8">F13-F15</f>
        <v>-14.015748031496067</v>
      </c>
      <c r="G16" s="34">
        <f t="shared" si="2"/>
        <v>127.14285714285715</v>
      </c>
    </row>
    <row r="17" spans="1:7" ht="18.75" x14ac:dyDescent="0.2">
      <c r="A17" s="10" t="s">
        <v>31</v>
      </c>
      <c r="B17" s="3" t="s">
        <v>55</v>
      </c>
      <c r="C17" s="28">
        <v>447</v>
      </c>
      <c r="D17" s="29">
        <v>267</v>
      </c>
      <c r="E17" s="29">
        <v>215</v>
      </c>
      <c r="F17" s="29">
        <v>119</v>
      </c>
      <c r="G17" s="34">
        <f t="shared" si="2"/>
        <v>55.348837209302324</v>
      </c>
    </row>
    <row r="18" spans="1:7" ht="18.75" x14ac:dyDescent="0.2">
      <c r="A18" s="10" t="s">
        <v>33</v>
      </c>
      <c r="B18" s="3" t="s">
        <v>55</v>
      </c>
      <c r="C18" s="28">
        <v>411</v>
      </c>
      <c r="D18" s="29">
        <v>322</v>
      </c>
      <c r="E18" s="29">
        <v>250</v>
      </c>
      <c r="F18" s="29">
        <v>196</v>
      </c>
      <c r="G18" s="34">
        <f t="shared" si="2"/>
        <v>78.400000000000006</v>
      </c>
    </row>
    <row r="19" spans="1:7" ht="18.75" x14ac:dyDescent="0.2">
      <c r="A19" s="10" t="s">
        <v>83</v>
      </c>
      <c r="B19" s="3" t="s">
        <v>55</v>
      </c>
      <c r="C19" s="28">
        <f>C17-C18</f>
        <v>36</v>
      </c>
      <c r="D19" s="28">
        <v>-55</v>
      </c>
      <c r="E19" s="28">
        <f t="shared" ref="E19" si="9">E17-E18</f>
        <v>-35</v>
      </c>
      <c r="F19" s="28">
        <f t="shared" ref="F19" si="10">F17-F18</f>
        <v>-77</v>
      </c>
      <c r="G19" s="34">
        <f t="shared" si="2"/>
        <v>220.00000000000003</v>
      </c>
    </row>
    <row r="20" spans="1:7" ht="18.75" x14ac:dyDescent="0.2">
      <c r="A20" s="12" t="s">
        <v>34</v>
      </c>
      <c r="B20" s="13"/>
      <c r="C20" s="22"/>
      <c r="D20" s="14"/>
      <c r="E20" s="14"/>
      <c r="F20" s="14"/>
      <c r="G20" s="41"/>
    </row>
    <row r="21" spans="1:7" ht="56.25" x14ac:dyDescent="0.2">
      <c r="A21" s="10" t="s">
        <v>35</v>
      </c>
      <c r="B21" s="3" t="s">
        <v>112</v>
      </c>
      <c r="C21" s="26">
        <f>C24+C26+C28+C30</f>
        <v>6555.2</v>
      </c>
      <c r="D21" s="26">
        <v>6580.6</v>
      </c>
      <c r="E21" s="26">
        <f t="shared" ref="E21" si="11">E24+E26+E28+E30</f>
        <v>8620</v>
      </c>
      <c r="F21" s="26">
        <f t="shared" ref="F21" si="12">F24+F26+F28+F30</f>
        <v>9223</v>
      </c>
      <c r="G21" s="34">
        <f t="shared" si="2"/>
        <v>106.99535962877029</v>
      </c>
    </row>
    <row r="22" spans="1:7" ht="18.75" x14ac:dyDescent="0.2">
      <c r="A22" s="10"/>
      <c r="B22" s="3" t="s">
        <v>37</v>
      </c>
      <c r="C22" s="26">
        <v>80.099999999999994</v>
      </c>
      <c r="D22" s="27">
        <v>101.77864390002476</v>
      </c>
      <c r="E22" s="27">
        <f>E21/D21*100</f>
        <v>130.99109503692671</v>
      </c>
      <c r="F22" s="27">
        <f t="shared" ref="F22" si="13">F21/E21*100</f>
        <v>106.99535962877029</v>
      </c>
      <c r="G22" s="34"/>
    </row>
    <row r="23" spans="1:7" ht="18.75" x14ac:dyDescent="0.2">
      <c r="A23" s="10" t="s">
        <v>0</v>
      </c>
      <c r="B23" s="3"/>
      <c r="C23" s="26"/>
      <c r="D23" s="27"/>
      <c r="E23" s="27"/>
      <c r="F23" s="27"/>
      <c r="G23" s="34"/>
    </row>
    <row r="24" spans="1:7" ht="56.25" x14ac:dyDescent="0.2">
      <c r="A24" s="10" t="s">
        <v>73</v>
      </c>
      <c r="B24" s="3" t="s">
        <v>112</v>
      </c>
      <c r="C24" s="26">
        <v>255</v>
      </c>
      <c r="D24" s="27">
        <v>225.5</v>
      </c>
      <c r="E24" s="27">
        <v>258</v>
      </c>
      <c r="F24" s="27">
        <v>270</v>
      </c>
      <c r="G24" s="34">
        <f t="shared" si="2"/>
        <v>104.65116279069768</v>
      </c>
    </row>
    <row r="25" spans="1:7" ht="19.5" customHeight="1" x14ac:dyDescent="0.2">
      <c r="A25" s="10"/>
      <c r="B25" s="3" t="s">
        <v>37</v>
      </c>
      <c r="C25" s="26">
        <v>69.900000000000006</v>
      </c>
      <c r="D25" s="27">
        <v>94.154488517745307</v>
      </c>
      <c r="E25" s="27">
        <f>E24/D24*100</f>
        <v>114.41241685144124</v>
      </c>
      <c r="F25" s="27">
        <f t="shared" ref="F25" si="14">F24/E24*100</f>
        <v>104.65116279069768</v>
      </c>
      <c r="G25" s="34"/>
    </row>
    <row r="26" spans="1:7" ht="56.25" x14ac:dyDescent="0.2">
      <c r="A26" s="10" t="s">
        <v>74</v>
      </c>
      <c r="B26" s="3" t="s">
        <v>112</v>
      </c>
      <c r="C26" s="26">
        <v>6260</v>
      </c>
      <c r="D26" s="27">
        <v>6306.5</v>
      </c>
      <c r="E26" s="27">
        <v>8200</v>
      </c>
      <c r="F26" s="27">
        <v>8795</v>
      </c>
      <c r="G26" s="34">
        <f t="shared" si="2"/>
        <v>107.2560975609756</v>
      </c>
    </row>
    <row r="27" spans="1:7" ht="18.75" x14ac:dyDescent="0.2">
      <c r="A27" s="10"/>
      <c r="B27" s="3" t="s">
        <v>20</v>
      </c>
      <c r="C27" s="26">
        <v>80.5</v>
      </c>
      <c r="D27" s="27">
        <v>102.01226120573914</v>
      </c>
      <c r="E27" s="27">
        <f>E26/D26*100</f>
        <v>130.02457781653848</v>
      </c>
      <c r="F27" s="27">
        <f t="shared" ref="F27" si="15">F26/E26*100</f>
        <v>107.2560975609756</v>
      </c>
      <c r="G27" s="34"/>
    </row>
    <row r="28" spans="1:7" ht="75" x14ac:dyDescent="0.2">
      <c r="A28" s="10" t="s">
        <v>75</v>
      </c>
      <c r="B28" s="3" t="s">
        <v>112</v>
      </c>
      <c r="C28" s="26">
        <v>0</v>
      </c>
      <c r="D28" s="27">
        <v>0</v>
      </c>
      <c r="E28" s="27">
        <v>0</v>
      </c>
      <c r="F28" s="27">
        <v>0</v>
      </c>
      <c r="G28" s="34">
        <v>0</v>
      </c>
    </row>
    <row r="29" spans="1:7" ht="18.75" x14ac:dyDescent="0.2">
      <c r="A29" s="10"/>
      <c r="B29" s="3" t="s">
        <v>20</v>
      </c>
      <c r="C29" s="26">
        <v>0</v>
      </c>
      <c r="D29" s="27">
        <v>0</v>
      </c>
      <c r="E29" s="27">
        <v>0</v>
      </c>
      <c r="F29" s="27">
        <v>0</v>
      </c>
      <c r="G29" s="34"/>
    </row>
    <row r="30" spans="1:7" ht="75" x14ac:dyDescent="0.2">
      <c r="A30" s="10" t="s">
        <v>76</v>
      </c>
      <c r="B30" s="3" t="s">
        <v>112</v>
      </c>
      <c r="C30" s="26">
        <v>40.200000000000003</v>
      </c>
      <c r="D30" s="27">
        <v>155.6</v>
      </c>
      <c r="E30" s="27">
        <v>162</v>
      </c>
      <c r="F30" s="27">
        <v>158</v>
      </c>
      <c r="G30" s="34">
        <f t="shared" si="2"/>
        <v>97.53086419753086</v>
      </c>
    </row>
    <row r="31" spans="1:7" ht="18.75" x14ac:dyDescent="0.2">
      <c r="A31" s="10"/>
      <c r="B31" s="3" t="s">
        <v>20</v>
      </c>
      <c r="C31" s="26">
        <v>112</v>
      </c>
      <c r="D31" s="27">
        <v>110.45454545454545</v>
      </c>
      <c r="E31" s="27">
        <f>E30/D30*100</f>
        <v>104.11311053984575</v>
      </c>
      <c r="F31" s="27">
        <f t="shared" ref="F31" si="16">F30/E30*100</f>
        <v>97.53086419753086</v>
      </c>
      <c r="G31" s="34"/>
    </row>
    <row r="32" spans="1:7" ht="18.75" x14ac:dyDescent="0.2">
      <c r="A32" s="17" t="s">
        <v>40</v>
      </c>
      <c r="B32" s="18"/>
      <c r="C32" s="23"/>
      <c r="D32" s="19"/>
      <c r="E32" s="14"/>
      <c r="F32" s="14"/>
      <c r="G32" s="41"/>
    </row>
    <row r="33" spans="1:7" ht="19.5" customHeight="1" x14ac:dyDescent="0.2">
      <c r="A33" s="11" t="s">
        <v>39</v>
      </c>
      <c r="B33" s="6" t="s">
        <v>36</v>
      </c>
      <c r="C33" s="30">
        <v>0</v>
      </c>
      <c r="D33" s="30">
        <v>0</v>
      </c>
      <c r="E33" s="30">
        <v>0</v>
      </c>
      <c r="F33" s="30">
        <v>0</v>
      </c>
      <c r="G33" s="34">
        <v>0</v>
      </c>
    </row>
    <row r="34" spans="1:7" ht="14.25" customHeight="1" x14ac:dyDescent="0.2">
      <c r="A34" s="10"/>
      <c r="B34" s="3" t="s">
        <v>38</v>
      </c>
      <c r="C34" s="30">
        <v>0</v>
      </c>
      <c r="D34" s="30">
        <v>0</v>
      </c>
      <c r="E34" s="30">
        <v>0</v>
      </c>
      <c r="F34" s="30">
        <v>0</v>
      </c>
      <c r="G34" s="34">
        <v>0</v>
      </c>
    </row>
    <row r="35" spans="1:7" ht="18.75" x14ac:dyDescent="0.2">
      <c r="A35" s="10" t="s">
        <v>93</v>
      </c>
      <c r="B35" s="3" t="s">
        <v>94</v>
      </c>
      <c r="C35" s="30">
        <v>0</v>
      </c>
      <c r="D35" s="30">
        <v>0</v>
      </c>
      <c r="E35" s="30">
        <v>0</v>
      </c>
      <c r="F35" s="30">
        <v>0</v>
      </c>
      <c r="G35" s="34">
        <v>0</v>
      </c>
    </row>
    <row r="36" spans="1:7" ht="18.75" x14ac:dyDescent="0.2">
      <c r="A36" s="10" t="s">
        <v>0</v>
      </c>
      <c r="B36" s="3"/>
      <c r="C36" s="30">
        <v>0</v>
      </c>
      <c r="D36" s="30">
        <v>0</v>
      </c>
      <c r="E36" s="30">
        <v>0</v>
      </c>
      <c r="F36" s="30">
        <v>0</v>
      </c>
      <c r="G36" s="34">
        <v>0</v>
      </c>
    </row>
    <row r="37" spans="1:7" ht="15" customHeight="1" x14ac:dyDescent="0.2">
      <c r="A37" s="10" t="s">
        <v>88</v>
      </c>
      <c r="B37" s="3" t="s">
        <v>36</v>
      </c>
      <c r="C37" s="30">
        <v>0</v>
      </c>
      <c r="D37" s="30">
        <v>0</v>
      </c>
      <c r="E37" s="30">
        <v>0</v>
      </c>
      <c r="F37" s="30">
        <v>0</v>
      </c>
      <c r="G37" s="34">
        <v>0</v>
      </c>
    </row>
    <row r="38" spans="1:7" ht="19.5" customHeight="1" x14ac:dyDescent="0.2">
      <c r="A38" s="10" t="s">
        <v>87</v>
      </c>
      <c r="B38" s="3" t="s">
        <v>38</v>
      </c>
      <c r="C38" s="30">
        <v>0</v>
      </c>
      <c r="D38" s="30">
        <v>0</v>
      </c>
      <c r="E38" s="30">
        <v>0</v>
      </c>
      <c r="F38" s="30">
        <v>0</v>
      </c>
      <c r="G38" s="34">
        <v>0</v>
      </c>
    </row>
    <row r="39" spans="1:7" ht="14.25" customHeight="1" x14ac:dyDescent="0.2">
      <c r="A39" s="10" t="s">
        <v>89</v>
      </c>
      <c r="B39" s="3" t="s">
        <v>36</v>
      </c>
      <c r="C39" s="30">
        <v>0</v>
      </c>
      <c r="D39" s="30">
        <v>0</v>
      </c>
      <c r="E39" s="30">
        <v>0</v>
      </c>
      <c r="F39" s="30">
        <v>0</v>
      </c>
      <c r="G39" s="34">
        <v>0</v>
      </c>
    </row>
    <row r="40" spans="1:7" ht="18" customHeight="1" x14ac:dyDescent="0.2">
      <c r="A40" s="10" t="s">
        <v>90</v>
      </c>
      <c r="B40" s="3" t="s">
        <v>38</v>
      </c>
      <c r="C40" s="30">
        <v>0</v>
      </c>
      <c r="D40" s="30">
        <v>0</v>
      </c>
      <c r="E40" s="30">
        <v>0</v>
      </c>
      <c r="F40" s="30">
        <v>0</v>
      </c>
      <c r="G40" s="34">
        <v>0</v>
      </c>
    </row>
    <row r="41" spans="1:7" ht="18.75" x14ac:dyDescent="0.2">
      <c r="A41" s="17" t="s">
        <v>100</v>
      </c>
      <c r="B41" s="18"/>
      <c r="C41" s="23"/>
      <c r="D41" s="19"/>
      <c r="E41" s="14"/>
      <c r="F41" s="14"/>
      <c r="G41" s="41"/>
    </row>
    <row r="42" spans="1:7" ht="37.5" x14ac:dyDescent="0.2">
      <c r="A42" s="10" t="s">
        <v>3</v>
      </c>
      <c r="B42" s="6" t="s">
        <v>68</v>
      </c>
      <c r="C42" s="28">
        <v>0</v>
      </c>
      <c r="D42" s="28">
        <v>0</v>
      </c>
      <c r="E42" s="28">
        <v>0</v>
      </c>
      <c r="F42" s="28">
        <v>0</v>
      </c>
      <c r="G42" s="34"/>
    </row>
    <row r="43" spans="1:7" ht="37.5" x14ac:dyDescent="0.2">
      <c r="A43" s="10" t="s">
        <v>4</v>
      </c>
      <c r="B43" s="3" t="s">
        <v>5</v>
      </c>
      <c r="C43" s="28">
        <v>0</v>
      </c>
      <c r="D43" s="28">
        <v>0</v>
      </c>
      <c r="E43" s="28">
        <v>0</v>
      </c>
      <c r="F43" s="28">
        <v>0</v>
      </c>
      <c r="G43" s="34"/>
    </row>
    <row r="44" spans="1:7" ht="18.75" x14ac:dyDescent="0.2">
      <c r="A44" s="10" t="s">
        <v>93</v>
      </c>
      <c r="B44" s="3" t="s">
        <v>94</v>
      </c>
      <c r="C44" s="28">
        <v>0</v>
      </c>
      <c r="D44" s="28">
        <v>0</v>
      </c>
      <c r="E44" s="28">
        <v>0</v>
      </c>
      <c r="F44" s="28">
        <v>0</v>
      </c>
      <c r="G44" s="34"/>
    </row>
    <row r="45" spans="1:7" ht="18.75" x14ac:dyDescent="0.2">
      <c r="A45" s="10" t="s">
        <v>101</v>
      </c>
      <c r="B45" s="3" t="s">
        <v>102</v>
      </c>
      <c r="C45" s="26">
        <v>0</v>
      </c>
      <c r="D45" s="27">
        <v>2.2919999999999998</v>
      </c>
      <c r="E45" s="4">
        <v>2.8</v>
      </c>
      <c r="F45" s="50">
        <v>3.3752</v>
      </c>
      <c r="G45" s="34">
        <f t="shared" ref="G45:G104" si="17">F45/E45*100</f>
        <v>120.54285714285714</v>
      </c>
    </row>
    <row r="46" spans="1:7" ht="37.5" x14ac:dyDescent="0.2">
      <c r="A46" s="17" t="s">
        <v>103</v>
      </c>
      <c r="B46" s="18"/>
      <c r="C46" s="23"/>
      <c r="D46" s="19"/>
      <c r="E46" s="14"/>
      <c r="F46" s="14"/>
      <c r="G46" s="41"/>
    </row>
    <row r="47" spans="1:7" ht="37.5" x14ac:dyDescent="0.2">
      <c r="A47" s="5" t="s">
        <v>2</v>
      </c>
      <c r="B47" s="3" t="s">
        <v>1</v>
      </c>
      <c r="C47" s="28">
        <v>2335</v>
      </c>
      <c r="D47" s="29">
        <v>1746</v>
      </c>
      <c r="E47" s="29">
        <v>2300</v>
      </c>
      <c r="F47" s="29">
        <v>2002</v>
      </c>
      <c r="G47" s="34">
        <f t="shared" si="17"/>
        <v>87.043478260869563</v>
      </c>
    </row>
    <row r="48" spans="1:7" ht="18.75" x14ac:dyDescent="0.2">
      <c r="A48" s="12" t="s">
        <v>104</v>
      </c>
      <c r="B48" s="13"/>
      <c r="C48" s="22"/>
      <c r="D48" s="14"/>
      <c r="E48" s="14"/>
      <c r="F48" s="14"/>
      <c r="G48" s="41"/>
    </row>
    <row r="49" spans="1:7" ht="37.5" x14ac:dyDescent="0.2">
      <c r="A49" s="10" t="s">
        <v>43</v>
      </c>
      <c r="B49" s="3" t="s">
        <v>41</v>
      </c>
      <c r="C49" s="21">
        <v>50.6</v>
      </c>
      <c r="D49" s="21">
        <v>51.45</v>
      </c>
      <c r="E49" s="21">
        <v>51.45</v>
      </c>
      <c r="F49" s="21">
        <v>51.45</v>
      </c>
      <c r="G49" s="34">
        <f t="shared" si="17"/>
        <v>100</v>
      </c>
    </row>
    <row r="50" spans="1:7" ht="37.5" x14ac:dyDescent="0.2">
      <c r="A50" s="10" t="s">
        <v>42</v>
      </c>
      <c r="B50" s="3" t="s">
        <v>41</v>
      </c>
      <c r="C50" s="21">
        <v>22</v>
      </c>
      <c r="D50" s="4">
        <v>22.85</v>
      </c>
      <c r="E50" s="4">
        <v>22.85</v>
      </c>
      <c r="F50" s="4">
        <v>22.85</v>
      </c>
      <c r="G50" s="34">
        <f t="shared" si="17"/>
        <v>100</v>
      </c>
    </row>
    <row r="51" spans="1:7" ht="18.75" x14ac:dyDescent="0.2">
      <c r="A51" s="12" t="s">
        <v>105</v>
      </c>
      <c r="B51" s="13"/>
      <c r="C51" s="22"/>
      <c r="D51" s="14"/>
      <c r="E51" s="14"/>
      <c r="F51" s="14"/>
      <c r="G51" s="41"/>
    </row>
    <row r="52" spans="1:7" ht="37.5" x14ac:dyDescent="0.2">
      <c r="A52" s="10" t="s">
        <v>66</v>
      </c>
      <c r="B52" s="3" t="s">
        <v>36</v>
      </c>
      <c r="C52" s="26">
        <f>C56+C57</f>
        <v>142405</v>
      </c>
      <c r="D52" s="26">
        <v>213631</v>
      </c>
      <c r="E52" s="26">
        <f t="shared" ref="E52" si="18">E56+E57</f>
        <v>43000</v>
      </c>
      <c r="F52" s="26">
        <f t="shared" ref="F52" si="19">F56+F57</f>
        <v>104386</v>
      </c>
      <c r="G52" s="34">
        <f t="shared" si="17"/>
        <v>242.75813953488372</v>
      </c>
    </row>
    <row r="53" spans="1:7" ht="37.5" x14ac:dyDescent="0.2">
      <c r="A53" s="10" t="s">
        <v>12</v>
      </c>
      <c r="B53" s="3" t="s">
        <v>5</v>
      </c>
      <c r="C53" s="26">
        <v>25.4</v>
      </c>
      <c r="D53" s="27">
        <v>77.848642802377668</v>
      </c>
      <c r="E53" s="27">
        <f>(E52/(E54*0.01)/D52)*100</f>
        <v>19.133236615860476</v>
      </c>
      <c r="F53" s="27">
        <f t="shared" ref="F53" si="20">(F52/(F54*0.01)/E52)*100</f>
        <v>231.41862682067082</v>
      </c>
      <c r="G53" s="34"/>
    </row>
    <row r="54" spans="1:7" ht="18.75" x14ac:dyDescent="0.2">
      <c r="A54" s="10" t="s">
        <v>93</v>
      </c>
      <c r="B54" s="3" t="s">
        <v>94</v>
      </c>
      <c r="C54" s="21">
        <v>105.2</v>
      </c>
      <c r="D54" s="31">
        <v>104.9</v>
      </c>
      <c r="E54" s="31">
        <v>105.2</v>
      </c>
      <c r="F54" s="31">
        <v>104.9</v>
      </c>
      <c r="G54" s="34"/>
    </row>
    <row r="55" spans="1:7" ht="24.75" customHeight="1" x14ac:dyDescent="0.2">
      <c r="A55" s="10" t="s">
        <v>71</v>
      </c>
      <c r="B55" s="3"/>
      <c r="C55" s="21"/>
      <c r="D55" s="4"/>
      <c r="E55" s="4"/>
      <c r="F55" s="4"/>
      <c r="G55" s="34"/>
    </row>
    <row r="56" spans="1:7" ht="37.5" x14ac:dyDescent="0.2">
      <c r="A56" s="11" t="s">
        <v>44</v>
      </c>
      <c r="B56" s="3" t="s">
        <v>45</v>
      </c>
      <c r="C56" s="26">
        <v>117067</v>
      </c>
      <c r="D56" s="27">
        <v>199900</v>
      </c>
      <c r="E56" s="27">
        <v>30000</v>
      </c>
      <c r="F56" s="53">
        <v>77350</v>
      </c>
      <c r="G56" s="34">
        <f t="shared" si="17"/>
        <v>257.83333333333331</v>
      </c>
    </row>
    <row r="57" spans="1:7" ht="37.5" x14ac:dyDescent="0.2">
      <c r="A57" s="11" t="s">
        <v>13</v>
      </c>
      <c r="B57" s="3" t="s">
        <v>45</v>
      </c>
      <c r="C57" s="34">
        <f>[1]Лист1!G95</f>
        <v>25338</v>
      </c>
      <c r="D57" s="34">
        <v>13731</v>
      </c>
      <c r="E57" s="42">
        <v>13000</v>
      </c>
      <c r="F57" s="53">
        <v>27036</v>
      </c>
      <c r="G57" s="34">
        <f t="shared" si="17"/>
        <v>207.96923076923076</v>
      </c>
    </row>
    <row r="58" spans="1:7" ht="18.75" x14ac:dyDescent="0.2">
      <c r="A58" s="11" t="s">
        <v>46</v>
      </c>
      <c r="B58" s="3"/>
      <c r="C58" s="21"/>
      <c r="D58" s="4"/>
      <c r="E58" s="4"/>
      <c r="F58" s="53">
        <v>0</v>
      </c>
      <c r="G58" s="34"/>
    </row>
    <row r="59" spans="1:7" ht="37.5" x14ac:dyDescent="0.2">
      <c r="A59" s="10" t="s">
        <v>47</v>
      </c>
      <c r="B59" s="3" t="s">
        <v>45</v>
      </c>
      <c r="C59" s="21"/>
      <c r="D59" s="4"/>
      <c r="E59" s="4">
        <v>0</v>
      </c>
      <c r="F59" s="53">
        <v>0</v>
      </c>
      <c r="G59" s="34">
        <v>0</v>
      </c>
    </row>
    <row r="60" spans="1:7" ht="37.5" x14ac:dyDescent="0.2">
      <c r="A60" s="10" t="s">
        <v>48</v>
      </c>
      <c r="B60" s="3" t="s">
        <v>45</v>
      </c>
      <c r="C60" s="26">
        <f>C62+C63+C64</f>
        <v>21919</v>
      </c>
      <c r="D60" s="26">
        <v>9459</v>
      </c>
      <c r="E60" s="26">
        <v>6000</v>
      </c>
      <c r="F60" s="54">
        <f>F62+F63+F64</f>
        <v>13982</v>
      </c>
      <c r="G60" s="34">
        <f t="shared" si="17"/>
        <v>233.03333333333333</v>
      </c>
    </row>
    <row r="61" spans="1:7" ht="18.75" x14ac:dyDescent="0.2">
      <c r="A61" s="10" t="s">
        <v>49</v>
      </c>
      <c r="B61" s="3"/>
      <c r="C61" s="21"/>
      <c r="D61" s="9"/>
      <c r="E61" s="9"/>
      <c r="F61" s="54"/>
      <c r="G61" s="34"/>
    </row>
    <row r="62" spans="1:7" ht="37.5" x14ac:dyDescent="0.2">
      <c r="A62" s="11" t="s">
        <v>50</v>
      </c>
      <c r="B62" s="3" t="s">
        <v>45</v>
      </c>
      <c r="C62" s="26">
        <v>122</v>
      </c>
      <c r="D62" s="27">
        <v>216</v>
      </c>
      <c r="E62" s="27">
        <v>1000</v>
      </c>
      <c r="F62" s="54">
        <v>4439</v>
      </c>
      <c r="G62" s="34">
        <f t="shared" si="17"/>
        <v>443.9</v>
      </c>
    </row>
    <row r="63" spans="1:7" ht="37.5" x14ac:dyDescent="0.2">
      <c r="A63" s="11" t="s">
        <v>67</v>
      </c>
      <c r="B63" s="3" t="s">
        <v>45</v>
      </c>
      <c r="C63" s="26">
        <v>21376</v>
      </c>
      <c r="D63" s="27">
        <v>8557</v>
      </c>
      <c r="E63" s="27">
        <v>4000</v>
      </c>
      <c r="F63" s="54">
        <v>9185</v>
      </c>
      <c r="G63" s="34">
        <f t="shared" si="17"/>
        <v>229.625</v>
      </c>
    </row>
    <row r="64" spans="1:7" ht="37.5" x14ac:dyDescent="0.2">
      <c r="A64" s="11" t="s">
        <v>51</v>
      </c>
      <c r="B64" s="3" t="s">
        <v>45</v>
      </c>
      <c r="C64" s="26">
        <v>421</v>
      </c>
      <c r="D64" s="27">
        <v>686</v>
      </c>
      <c r="E64" s="27">
        <v>1000</v>
      </c>
      <c r="F64" s="54">
        <v>358</v>
      </c>
      <c r="G64" s="34">
        <f t="shared" si="17"/>
        <v>35.799999999999997</v>
      </c>
    </row>
    <row r="65" spans="1:7" ht="37.5" x14ac:dyDescent="0.2">
      <c r="A65" s="11" t="s">
        <v>52</v>
      </c>
      <c r="B65" s="3" t="s">
        <v>36</v>
      </c>
      <c r="C65" s="26">
        <v>3260901</v>
      </c>
      <c r="D65" s="27">
        <v>4386006</v>
      </c>
      <c r="E65" s="27">
        <v>4716713</v>
      </c>
      <c r="F65" s="54">
        <v>4670261</v>
      </c>
      <c r="G65" s="34">
        <f t="shared" si="17"/>
        <v>99.015161617846999</v>
      </c>
    </row>
    <row r="66" spans="1:7" ht="37.5" x14ac:dyDescent="0.2">
      <c r="A66" s="11" t="s">
        <v>53</v>
      </c>
      <c r="B66" s="3" t="s">
        <v>36</v>
      </c>
      <c r="C66" s="26">
        <v>27695</v>
      </c>
      <c r="D66" s="27">
        <v>490457</v>
      </c>
      <c r="E66" s="27">
        <v>65000</v>
      </c>
      <c r="F66" s="27">
        <v>67916</v>
      </c>
      <c r="G66" s="34">
        <f t="shared" si="17"/>
        <v>104.48615384615385</v>
      </c>
    </row>
    <row r="67" spans="1:7" ht="37.5" x14ac:dyDescent="0.2">
      <c r="A67" s="11" t="s">
        <v>54</v>
      </c>
      <c r="B67" s="3" t="s">
        <v>6</v>
      </c>
      <c r="C67" s="26">
        <v>67.900000000000006</v>
      </c>
      <c r="D67" s="27">
        <v>60</v>
      </c>
      <c r="E67" s="27">
        <v>60</v>
      </c>
      <c r="F67" s="27">
        <v>60</v>
      </c>
      <c r="G67" s="34">
        <f t="shared" si="17"/>
        <v>100</v>
      </c>
    </row>
    <row r="68" spans="1:7" ht="37.5" x14ac:dyDescent="0.2">
      <c r="A68" s="12" t="s">
        <v>106</v>
      </c>
      <c r="B68" s="13"/>
      <c r="C68" s="22"/>
      <c r="D68" s="14"/>
      <c r="E68" s="43"/>
      <c r="F68" s="43"/>
      <c r="G68" s="41"/>
    </row>
    <row r="69" spans="1:7" ht="40.5" customHeight="1" x14ac:dyDescent="0.2">
      <c r="A69" s="10" t="s">
        <v>28</v>
      </c>
      <c r="B69" s="3" t="s">
        <v>11</v>
      </c>
      <c r="C69" s="28">
        <v>61</v>
      </c>
      <c r="D69" s="29">
        <v>67</v>
      </c>
      <c r="E69" s="29">
        <v>57</v>
      </c>
      <c r="F69" s="29">
        <v>57</v>
      </c>
      <c r="G69" s="34">
        <f t="shared" si="17"/>
        <v>100</v>
      </c>
    </row>
    <row r="70" spans="1:7" ht="56.25" x14ac:dyDescent="0.2">
      <c r="A70" s="10" t="s">
        <v>30</v>
      </c>
      <c r="B70" s="6" t="s">
        <v>55</v>
      </c>
      <c r="C70" s="30">
        <v>816</v>
      </c>
      <c r="D70" s="29">
        <v>897</v>
      </c>
      <c r="E70" s="29">
        <v>827</v>
      </c>
      <c r="F70" s="29">
        <v>827</v>
      </c>
      <c r="G70" s="34">
        <f t="shared" si="17"/>
        <v>100</v>
      </c>
    </row>
    <row r="71" spans="1:7" ht="37.5" x14ac:dyDescent="0.2">
      <c r="A71" s="10" t="s">
        <v>29</v>
      </c>
      <c r="B71" s="3" t="s">
        <v>36</v>
      </c>
      <c r="C71" s="28">
        <v>1207308</v>
      </c>
      <c r="D71" s="29">
        <v>1333395</v>
      </c>
      <c r="E71" s="46">
        <f>D71*1.038</f>
        <v>1384064.01</v>
      </c>
      <c r="F71" s="46">
        <f>D71*1.05</f>
        <v>1400064.75</v>
      </c>
      <c r="G71" s="34">
        <f t="shared" si="17"/>
        <v>101.15606936416184</v>
      </c>
    </row>
    <row r="72" spans="1:7" ht="23.25" customHeight="1" x14ac:dyDescent="0.2">
      <c r="A72" s="10"/>
      <c r="B72" s="3" t="s">
        <v>32</v>
      </c>
      <c r="C72" s="26">
        <v>105.5</v>
      </c>
      <c r="D72" s="27">
        <v>106.8119936844989</v>
      </c>
      <c r="E72" s="27">
        <f>E71/D71*100</f>
        <v>103.8</v>
      </c>
      <c r="F72" s="27">
        <f t="shared" ref="F72" si="21">F71/E71*100</f>
        <v>101.15606936416184</v>
      </c>
      <c r="G72" s="34"/>
    </row>
    <row r="73" spans="1:7" ht="18.75" x14ac:dyDescent="0.2">
      <c r="A73" s="12" t="s">
        <v>107</v>
      </c>
      <c r="B73" s="13"/>
      <c r="C73" s="24"/>
      <c r="D73" s="15"/>
      <c r="E73" s="14"/>
      <c r="F73" s="14"/>
      <c r="G73" s="41"/>
    </row>
    <row r="74" spans="1:7" ht="37.5" x14ac:dyDescent="0.2">
      <c r="A74" s="10" t="s">
        <v>69</v>
      </c>
      <c r="B74" s="3" t="s">
        <v>113</v>
      </c>
      <c r="C74" s="26">
        <f>C75-C76</f>
        <v>749.90000000000009</v>
      </c>
      <c r="D74" s="26">
        <v>798.80000000000007</v>
      </c>
      <c r="E74" s="26">
        <f t="shared" ref="E74" si="22">E75-E76</f>
        <v>1495</v>
      </c>
      <c r="F74" s="51">
        <f t="shared" ref="F74" si="23">F75-F76</f>
        <v>1335.4099999999999</v>
      </c>
      <c r="G74" s="34">
        <f t="shared" si="17"/>
        <v>89.325083612040117</v>
      </c>
    </row>
    <row r="75" spans="1:7" ht="18.75" x14ac:dyDescent="0.2">
      <c r="A75" s="10" t="s">
        <v>56</v>
      </c>
      <c r="B75" s="3" t="s">
        <v>113</v>
      </c>
      <c r="C75" s="26">
        <v>756.7</v>
      </c>
      <c r="D75" s="27">
        <v>805.6</v>
      </c>
      <c r="E75" s="27">
        <v>1500</v>
      </c>
      <c r="F75" s="9">
        <v>1410.3389999999999</v>
      </c>
      <c r="G75" s="34">
        <f t="shared" si="17"/>
        <v>94.022599999999997</v>
      </c>
    </row>
    <row r="76" spans="1:7" ht="18.75" x14ac:dyDescent="0.2">
      <c r="A76" s="10" t="s">
        <v>72</v>
      </c>
      <c r="B76" s="3" t="s">
        <v>113</v>
      </c>
      <c r="C76" s="26">
        <v>6.8</v>
      </c>
      <c r="D76" s="27">
        <v>6.8</v>
      </c>
      <c r="E76" s="27">
        <v>5</v>
      </c>
      <c r="F76" s="9">
        <v>74.929000000000002</v>
      </c>
      <c r="G76" s="34">
        <f t="shared" si="17"/>
        <v>1498.5800000000002</v>
      </c>
    </row>
    <row r="77" spans="1:7" ht="18.75" x14ac:dyDescent="0.2">
      <c r="A77" s="12" t="s">
        <v>114</v>
      </c>
      <c r="B77" s="13"/>
      <c r="C77" s="24"/>
      <c r="D77" s="15"/>
      <c r="E77" s="14"/>
      <c r="F77" s="14"/>
      <c r="G77" s="41"/>
    </row>
    <row r="78" spans="1:7" ht="19.5" x14ac:dyDescent="0.2">
      <c r="A78" s="20" t="s">
        <v>115</v>
      </c>
      <c r="B78" s="3" t="s">
        <v>95</v>
      </c>
      <c r="C78" s="21">
        <f>C79+C82</f>
        <v>183134.2</v>
      </c>
      <c r="D78" s="21">
        <v>255693.5</v>
      </c>
      <c r="E78" s="47">
        <f t="shared" ref="E78" si="24">E79+E82</f>
        <v>290708.30000000005</v>
      </c>
      <c r="F78" s="47">
        <v>286376.40000000002</v>
      </c>
      <c r="G78" s="34">
        <f t="shared" si="17"/>
        <v>98.50988086683455</v>
      </c>
    </row>
    <row r="79" spans="1:7" ht="18.75" x14ac:dyDescent="0.2">
      <c r="A79" s="10" t="s">
        <v>96</v>
      </c>
      <c r="B79" s="3" t="s">
        <v>95</v>
      </c>
      <c r="C79" s="21">
        <f>C80+C81</f>
        <v>74793.599999999991</v>
      </c>
      <c r="D79" s="21">
        <v>84820.2</v>
      </c>
      <c r="E79" s="47">
        <f>E80+E81</f>
        <v>81670.600000000006</v>
      </c>
      <c r="F79" s="47">
        <v>83730.7</v>
      </c>
      <c r="G79" s="34">
        <f t="shared" si="17"/>
        <v>102.52244993914579</v>
      </c>
    </row>
    <row r="80" spans="1:7" ht="18.75" x14ac:dyDescent="0.2">
      <c r="A80" s="10" t="s">
        <v>98</v>
      </c>
      <c r="B80" s="3" t="s">
        <v>95</v>
      </c>
      <c r="C80" s="21">
        <v>65686.7</v>
      </c>
      <c r="D80" s="31">
        <v>67164</v>
      </c>
      <c r="E80" s="49">
        <v>77495.3</v>
      </c>
      <c r="F80" s="49">
        <v>79702.2</v>
      </c>
      <c r="G80" s="34">
        <f t="shared" si="17"/>
        <v>102.84778560764329</v>
      </c>
    </row>
    <row r="81" spans="1:7" ht="18.75" x14ac:dyDescent="0.2">
      <c r="A81" s="10" t="s">
        <v>97</v>
      </c>
      <c r="B81" s="3" t="s">
        <v>95</v>
      </c>
      <c r="C81" s="21">
        <v>9106.9</v>
      </c>
      <c r="D81" s="31">
        <v>17656.2</v>
      </c>
      <c r="E81" s="49">
        <v>4175.3</v>
      </c>
      <c r="F81" s="49">
        <v>4028.5</v>
      </c>
      <c r="G81" s="34">
        <f t="shared" si="17"/>
        <v>96.484084975929875</v>
      </c>
    </row>
    <row r="82" spans="1:7" ht="18.75" x14ac:dyDescent="0.2">
      <c r="A82" s="10" t="s">
        <v>99</v>
      </c>
      <c r="B82" s="3" t="s">
        <v>95</v>
      </c>
      <c r="C82" s="21">
        <v>108340.6</v>
      </c>
      <c r="D82" s="31">
        <v>170873.3</v>
      </c>
      <c r="E82" s="49">
        <v>209037.7</v>
      </c>
      <c r="F82" s="49">
        <v>202645.7</v>
      </c>
      <c r="G82" s="34">
        <f t="shared" si="17"/>
        <v>96.942178372609348</v>
      </c>
    </row>
    <row r="83" spans="1:7" ht="39" x14ac:dyDescent="0.2">
      <c r="A83" s="20" t="s">
        <v>110</v>
      </c>
      <c r="B83" s="3" t="s">
        <v>95</v>
      </c>
      <c r="C83" s="26">
        <v>180439.08000000005</v>
      </c>
      <c r="D83" s="27">
        <v>254012.4</v>
      </c>
      <c r="E83" s="49">
        <v>302392.40000000002</v>
      </c>
      <c r="F83" s="49">
        <v>289879.8</v>
      </c>
      <c r="G83" s="34">
        <f t="shared" si="17"/>
        <v>95.862131455684718</v>
      </c>
    </row>
    <row r="84" spans="1:7" ht="23.25" customHeight="1" x14ac:dyDescent="0.2">
      <c r="A84" s="20" t="s">
        <v>111</v>
      </c>
      <c r="B84" s="3" t="s">
        <v>95</v>
      </c>
      <c r="C84" s="26">
        <f>C78-C83</f>
        <v>2695.1199999999662</v>
      </c>
      <c r="D84" s="26">
        <v>1681.1000000000058</v>
      </c>
      <c r="E84" s="47">
        <f t="shared" ref="E84" si="25">E78-E83</f>
        <v>-11684.099999999977</v>
      </c>
      <c r="F84" s="47">
        <v>-3503.4</v>
      </c>
      <c r="G84" s="34"/>
    </row>
    <row r="85" spans="1:7" ht="27" customHeight="1" x14ac:dyDescent="0.2">
      <c r="A85" s="20" t="s">
        <v>116</v>
      </c>
      <c r="B85" s="3" t="s">
        <v>95</v>
      </c>
      <c r="C85" s="26">
        <v>33913</v>
      </c>
      <c r="D85" s="27">
        <v>22000</v>
      </c>
      <c r="E85" s="48">
        <v>19500</v>
      </c>
      <c r="F85" s="48">
        <v>19500</v>
      </c>
      <c r="G85" s="34">
        <f t="shared" si="17"/>
        <v>100</v>
      </c>
    </row>
    <row r="86" spans="1:7" ht="18.75" x14ac:dyDescent="0.2">
      <c r="A86" s="12" t="s">
        <v>108</v>
      </c>
      <c r="B86" s="13"/>
      <c r="C86" s="22"/>
      <c r="D86" s="14"/>
      <c r="E86" s="14"/>
      <c r="F86" s="14"/>
      <c r="G86" s="41"/>
    </row>
    <row r="87" spans="1:7" ht="18.75" x14ac:dyDescent="0.2">
      <c r="A87" s="11" t="s">
        <v>92</v>
      </c>
      <c r="B87" s="3" t="s">
        <v>55</v>
      </c>
      <c r="C87" s="28">
        <v>8100</v>
      </c>
      <c r="D87" s="29">
        <v>8000</v>
      </c>
      <c r="E87" s="29">
        <v>8000</v>
      </c>
      <c r="F87" s="29">
        <v>8000</v>
      </c>
      <c r="G87" s="34">
        <f t="shared" si="17"/>
        <v>100</v>
      </c>
    </row>
    <row r="88" spans="1:7" ht="18.75" x14ac:dyDescent="0.2">
      <c r="A88" s="11" t="s">
        <v>57</v>
      </c>
      <c r="B88" s="3" t="s">
        <v>55</v>
      </c>
      <c r="C88" s="28">
        <v>6100</v>
      </c>
      <c r="D88" s="29">
        <v>6000</v>
      </c>
      <c r="E88" s="29">
        <v>6000</v>
      </c>
      <c r="F88" s="29">
        <v>6000</v>
      </c>
      <c r="G88" s="34">
        <f t="shared" si="17"/>
        <v>100</v>
      </c>
    </row>
    <row r="89" spans="1:7" ht="45" customHeight="1" x14ac:dyDescent="0.2">
      <c r="A89" s="11" t="s">
        <v>84</v>
      </c>
      <c r="B89" s="3" t="s">
        <v>55</v>
      </c>
      <c r="C89" s="28">
        <v>104</v>
      </c>
      <c r="D89" s="29">
        <v>97</v>
      </c>
      <c r="E89" s="29">
        <v>59</v>
      </c>
      <c r="F89" s="29">
        <v>61</v>
      </c>
      <c r="G89" s="34">
        <f t="shared" si="17"/>
        <v>103.38983050847457</v>
      </c>
    </row>
    <row r="90" spans="1:7" ht="21" customHeight="1" x14ac:dyDescent="0.2">
      <c r="A90" s="11" t="s">
        <v>77</v>
      </c>
      <c r="B90" s="3" t="s">
        <v>55</v>
      </c>
      <c r="C90" s="28">
        <v>624</v>
      </c>
      <c r="D90" s="29">
        <v>618</v>
      </c>
      <c r="E90" s="29">
        <v>589</v>
      </c>
      <c r="F90" s="29">
        <v>592</v>
      </c>
      <c r="G90" s="34">
        <f t="shared" si="17"/>
        <v>100.50933786078097</v>
      </c>
    </row>
    <row r="91" spans="1:7" ht="18.75" x14ac:dyDescent="0.2">
      <c r="A91" s="11" t="s">
        <v>85</v>
      </c>
      <c r="B91" s="3" t="s">
        <v>6</v>
      </c>
      <c r="C91" s="26">
        <v>1.5598752099832014</v>
      </c>
      <c r="D91" s="27">
        <v>1.4</v>
      </c>
      <c r="E91" s="27">
        <v>0.9</v>
      </c>
      <c r="F91" s="27">
        <f t="shared" ref="F91" si="26">F89/F88*100</f>
        <v>1.0166666666666666</v>
      </c>
      <c r="G91" s="34"/>
    </row>
    <row r="92" spans="1:7" ht="18.75" x14ac:dyDescent="0.2">
      <c r="A92" s="11" t="s">
        <v>91</v>
      </c>
      <c r="B92" s="3" t="s">
        <v>86</v>
      </c>
      <c r="C92" s="33">
        <f>C90/C87*100</f>
        <v>7.7037037037037042</v>
      </c>
      <c r="D92" s="33">
        <v>7.7249999999999996</v>
      </c>
      <c r="E92" s="44">
        <f t="shared" ref="E92" si="27">E90/E87*100</f>
        <v>7.3624999999999998</v>
      </c>
      <c r="F92" s="44">
        <f t="shared" ref="F92" si="28">F90/F87*100</f>
        <v>7.3999999999999995</v>
      </c>
      <c r="G92" s="34"/>
    </row>
    <row r="93" spans="1:7" ht="42" customHeight="1" x14ac:dyDescent="0.2">
      <c r="A93" s="11" t="s">
        <v>70</v>
      </c>
      <c r="B93" s="3" t="s">
        <v>55</v>
      </c>
      <c r="C93" s="28">
        <v>2400</v>
      </c>
      <c r="D93" s="29">
        <v>2190</v>
      </c>
      <c r="E93" s="29">
        <v>2200</v>
      </c>
      <c r="F93" s="29">
        <v>2200</v>
      </c>
      <c r="G93" s="34">
        <f t="shared" si="17"/>
        <v>100</v>
      </c>
    </row>
    <row r="94" spans="1:7" ht="37.5" x14ac:dyDescent="0.2">
      <c r="A94" s="11" t="s">
        <v>59</v>
      </c>
      <c r="B94" s="7" t="s">
        <v>60</v>
      </c>
      <c r="C94" s="28">
        <v>21880</v>
      </c>
      <c r="D94" s="29">
        <v>25650</v>
      </c>
      <c r="E94" s="29">
        <v>31900</v>
      </c>
      <c r="F94" s="27">
        <v>33352</v>
      </c>
      <c r="G94" s="34">
        <f t="shared" si="17"/>
        <v>104.55172413793103</v>
      </c>
    </row>
    <row r="95" spans="1:7" ht="18.75" x14ac:dyDescent="0.2">
      <c r="A95" s="11"/>
      <c r="B95" s="7" t="s">
        <v>32</v>
      </c>
      <c r="C95" s="26">
        <v>98.4</v>
      </c>
      <c r="D95" s="27">
        <v>116.85649202733485</v>
      </c>
      <c r="E95" s="27">
        <f>E94/D94*100</f>
        <v>124.3664717348928</v>
      </c>
      <c r="F95" s="27">
        <f t="shared" ref="F95" si="29">F94/E94*100</f>
        <v>104.55172413793103</v>
      </c>
      <c r="G95" s="34"/>
    </row>
    <row r="96" spans="1:7" ht="42.75" customHeight="1" x14ac:dyDescent="0.2">
      <c r="A96" s="10" t="s">
        <v>58</v>
      </c>
      <c r="B96" s="3" t="s">
        <v>113</v>
      </c>
      <c r="C96" s="28">
        <v>630</v>
      </c>
      <c r="D96" s="29">
        <v>674</v>
      </c>
      <c r="E96" s="29">
        <v>842</v>
      </c>
      <c r="F96" s="29">
        <v>880</v>
      </c>
      <c r="G96" s="34">
        <f t="shared" si="17"/>
        <v>104.51306413301663</v>
      </c>
    </row>
    <row r="97" spans="1:7" ht="37.5" x14ac:dyDescent="0.2">
      <c r="A97" s="11" t="s">
        <v>61</v>
      </c>
      <c r="B97" s="7" t="s">
        <v>60</v>
      </c>
      <c r="C97" s="28">
        <v>22779.8</v>
      </c>
      <c r="D97" s="29">
        <v>26719.599999999999</v>
      </c>
      <c r="E97" s="29">
        <v>33300</v>
      </c>
      <c r="F97" s="29">
        <v>35441</v>
      </c>
      <c r="G97" s="34">
        <f t="shared" si="17"/>
        <v>106.42942942942943</v>
      </c>
    </row>
    <row r="98" spans="1:7" ht="18.75" x14ac:dyDescent="0.2">
      <c r="A98" s="11"/>
      <c r="B98" s="7" t="s">
        <v>32</v>
      </c>
      <c r="C98" s="26">
        <v>98.6</v>
      </c>
      <c r="D98" s="27">
        <v>11.628461608094087</v>
      </c>
      <c r="E98" s="27">
        <f>E97/D97*100</f>
        <v>124.62761418584111</v>
      </c>
      <c r="F98" s="27">
        <f t="shared" ref="F98" si="30">F97/E97*100</f>
        <v>106.42942942942943</v>
      </c>
      <c r="G98" s="34"/>
    </row>
    <row r="99" spans="1:7" ht="37.5" x14ac:dyDescent="0.2">
      <c r="A99" s="11" t="s">
        <v>62</v>
      </c>
      <c r="B99" s="3" t="s">
        <v>60</v>
      </c>
      <c r="C99" s="28">
        <v>9099</v>
      </c>
      <c r="D99" s="29">
        <v>9787</v>
      </c>
      <c r="E99" s="29">
        <v>11280</v>
      </c>
      <c r="F99" s="29">
        <v>12792</v>
      </c>
      <c r="G99" s="34">
        <f t="shared" si="17"/>
        <v>113.40425531914893</v>
      </c>
    </row>
    <row r="100" spans="1:7" ht="30.75" customHeight="1" x14ac:dyDescent="0.2">
      <c r="A100" s="12" t="s">
        <v>109</v>
      </c>
      <c r="B100" s="16"/>
      <c r="C100" s="25"/>
      <c r="D100" s="14"/>
      <c r="E100" s="14"/>
      <c r="F100" s="14"/>
      <c r="G100" s="41"/>
    </row>
    <row r="101" spans="1:7" ht="37.5" x14ac:dyDescent="0.2">
      <c r="A101" s="11" t="s">
        <v>7</v>
      </c>
      <c r="B101" s="7" t="s">
        <v>112</v>
      </c>
      <c r="C101" s="32">
        <v>218.4</v>
      </c>
      <c r="D101" s="27">
        <v>349.9</v>
      </c>
      <c r="E101" s="27">
        <v>598</v>
      </c>
      <c r="F101" s="27">
        <v>603.1</v>
      </c>
      <c r="G101" s="34">
        <f t="shared" si="17"/>
        <v>100.85284280936455</v>
      </c>
    </row>
    <row r="102" spans="1:7" ht="37.5" x14ac:dyDescent="0.2">
      <c r="A102" s="11" t="s">
        <v>63</v>
      </c>
      <c r="B102" s="7" t="s">
        <v>38</v>
      </c>
      <c r="C102" s="33">
        <v>100.9</v>
      </c>
      <c r="D102" s="33">
        <v>117.2952303180179</v>
      </c>
      <c r="E102" s="44">
        <f>(E101/(E103*0.01)/D101)*100</f>
        <v>160.62591460073449</v>
      </c>
      <c r="F102" s="44">
        <f t="shared" ref="F102" si="31">(F101/(F103*0.01)/E101)*100</f>
        <v>94.786506399778702</v>
      </c>
      <c r="G102" s="34"/>
    </row>
    <row r="103" spans="1:7" ht="18.75" x14ac:dyDescent="0.2">
      <c r="A103" s="10" t="s">
        <v>8</v>
      </c>
      <c r="B103" s="7" t="s">
        <v>6</v>
      </c>
      <c r="C103" s="32">
        <v>107.55</v>
      </c>
      <c r="D103" s="27">
        <v>102.9</v>
      </c>
      <c r="E103" s="45">
        <v>106.4</v>
      </c>
      <c r="F103" s="52">
        <v>106.4</v>
      </c>
      <c r="G103" s="34"/>
    </row>
    <row r="104" spans="1:7" ht="37.5" x14ac:dyDescent="0.2">
      <c r="A104" s="11" t="s">
        <v>9</v>
      </c>
      <c r="B104" s="7" t="s">
        <v>112</v>
      </c>
      <c r="C104" s="32">
        <v>43</v>
      </c>
      <c r="D104" s="27">
        <v>132.4</v>
      </c>
      <c r="E104" s="27">
        <v>150</v>
      </c>
      <c r="F104" s="27">
        <v>38.4</v>
      </c>
      <c r="G104" s="34">
        <f t="shared" si="17"/>
        <v>25.6</v>
      </c>
    </row>
    <row r="105" spans="1:7" ht="37.5" x14ac:dyDescent="0.2">
      <c r="A105" s="11" t="s">
        <v>64</v>
      </c>
      <c r="B105" s="7" t="s">
        <v>38</v>
      </c>
      <c r="C105" s="33">
        <v>100.9</v>
      </c>
      <c r="D105" s="33">
        <v>267.09487920210455</v>
      </c>
      <c r="E105" s="44">
        <f>(E104/(E106*0.01)/D104)*100</f>
        <v>109.25077276713269</v>
      </c>
      <c r="F105" s="44">
        <f t="shared" ref="F105" si="32">(F104/(F106*0.01)/E104)*100</f>
        <v>24.686595949855349</v>
      </c>
      <c r="G105" s="34"/>
    </row>
    <row r="106" spans="1:7" ht="18.75" x14ac:dyDescent="0.2">
      <c r="A106" s="10" t="s">
        <v>10</v>
      </c>
      <c r="B106" s="7" t="s">
        <v>6</v>
      </c>
      <c r="C106" s="32">
        <v>107.1</v>
      </c>
      <c r="D106" s="27">
        <v>104.8</v>
      </c>
      <c r="E106" s="27">
        <v>103.7</v>
      </c>
      <c r="F106" s="27">
        <v>103.7</v>
      </c>
      <c r="G106" s="34"/>
    </row>
  </sheetData>
  <mergeCells count="5">
    <mergeCell ref="A2:F2"/>
    <mergeCell ref="A3:F3"/>
    <mergeCell ref="A6:A7"/>
    <mergeCell ref="B6:B7"/>
    <mergeCell ref="A4:F4"/>
  </mergeCells>
  <phoneticPr fontId="4" type="noConversion"/>
  <pageMargins left="0.98425196850393704" right="0.19685039370078741" top="0.39370078740157483" bottom="0.19685039370078741" header="0" footer="0"/>
  <pageSetup paperSize="9" scale="56" fitToHeight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economy.gov.ru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Borovaya</dc:creator>
  <cp:lastModifiedBy>user</cp:lastModifiedBy>
  <cp:lastPrinted>2021-11-17T09:09:12Z</cp:lastPrinted>
  <dcterms:created xsi:type="dcterms:W3CDTF">2013-05-25T16:45:04Z</dcterms:created>
  <dcterms:modified xsi:type="dcterms:W3CDTF">2022-07-12T12:09:35Z</dcterms:modified>
</cp:coreProperties>
</file>